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orte escolar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<sst xmlns="http://schemas.openxmlformats.org/spreadsheetml/2006/main" count="581" uniqueCount="211">
  <si>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</si>
  <si>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</si>
  <si>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</si>
  <si>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</si>
  <si>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</si>
  <si>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</si>
  <si>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</si>
  <si>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</si>
  <si>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</si>
  <si>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</si>
  <si>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</si>
  <si>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</si>
  <si>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</si>
  <si>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</si>
  <si>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</si>
  <si>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</si>
  <si>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</si>
  <si>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</si>
  <si>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</si>
  <si>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</si>
  <si>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</si>
  <si>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</si>
  <si>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</si>
  <si>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</si>
  <si>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</si>
  <si>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</si>
  <si>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</si>
  <si>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</si>
  <si>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</si>
  <si>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</si>
  <si>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</si>
  <si>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</si>
  <si>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</si>
  <si>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</si>
  <si>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</si>
  <si>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</si>
  <si>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</si>
  <si>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</si>
  <si>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</si>
  <si>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</si>
  <si>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</si>
  <si>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</si>
  <si>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</si>
  <si>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</si>
  <si>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</si>
  <si>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</si>
  <si>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</si>
  <si>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</si>
  <si>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</si>
  <si>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</si>
  <si>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</si>
  <si>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</si>
  <si>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</si>
  <si>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</si>
  <si>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</si>
  <si>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</si>
  <si>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</si>
  <si>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</si>
  <si>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</si>
  <si>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</si>
  <si>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</si>
  <si>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</si>
  <si>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</si>
  <si>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</si>
  <si>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</si>
  <si>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</si>
  <si>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</si>
  <si>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</si>
  <si>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</si>
  <si>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</si>
  <si>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</si>
  <si>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</si>
  <si>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</si>
  <si>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</si>
  <si>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</si>
  <si>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</si>
  <si>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</si>
  <si>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</si>
  <si>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</si>
  <si>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</si>
  <si>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</si>
  <si>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</si>
  <si>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</si>
  <si>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</si>
  <si>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</si>
  <si>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</si>
  <si>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</si>
  <si>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</si>
  <si>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</si>
  <si>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</si>
  <si>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</si>
  <si>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</si>
  <si>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</si>
  <si>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</si>
  <si>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</si>
  <si>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</si>
  <si>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</si>
  <si>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</si>
  <si>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</si>
  <si>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</si>
  <si>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</si>
  <si>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</si>
  <si>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</si>
  <si>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</si>
  <si>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</si>
  <si>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</si>
  <si>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</si>
  <si>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</si>
  <si>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</si>
  <si>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</si>
  <si>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</si>
  <si>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</si>
  <si>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</si>
  <si>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</si>
  <si>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</si>
  <si>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</si>
  <si>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</si>
  <si>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</si>
  <si>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</si>
  <si>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</si>
  <si>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</si>
  <si>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</si>
  <si>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</si>
  <si>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</si>
  <si>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</si>
  <si>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</si>
  <si>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</si>
  <si>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</si>
  <si>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</si>
  <si>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</si>
  <si>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</si>
  <si>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</si>
  <si>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</si>
  <si>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</si>
  <si>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</si>
  <si>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</si>
  <si>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</si>
  <si>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</si>
  <si>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</si>
  <si>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</si>
  <si>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</si>
  <si>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</si>
  <si>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</si>
  <si>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</si>
  <si>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</si>
  <si>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</si>
  <si>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</si>
  <si>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</si>
  <si>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</si>
  <si>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</si>
  <si>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</si>
  <si>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</si>
  <si>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</si>
  <si>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</si>
  <si>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</si>
  <si>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</si>
  <si>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</si>
  <si>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</si>
  <si>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</si>
  <si>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</si>
  <si>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</si>
  <si>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</si>
  <si>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</si>
  <si>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</si>
  <si>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</si>
  <si>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</si>
  <si>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</si>
  <si>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</si>
  <si>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</si>
  <si>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</si>
  <si>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</si>
  <si>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</si>
  <si>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</si>
  <si>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</si>
  <si>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</si>
  <si>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</si>
  <si>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</si>
  <si>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</si>
  <si>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</si>
  <si>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</si>
  <si>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</si>
  <si>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</si>
  <si>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</si>
  <si>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</si>
  <si>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</si>
  <si>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</si>
  <si>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</si>
  <si>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</si>
  <si>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</si>
  <si>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</si>
  <si>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</si>
  <si>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</si>
  <si>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</si>
  <si>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</si>
  <si>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</si>
  <si>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</si>
  <si>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</si>
  <si>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</si>
  <si>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</si>
  <si>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</si>
  <si>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</si>
  <si>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</si>
  <si>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</si>
  <si>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</si>
  <si>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</si>
  <si>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</si>
  <si>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</si>
  <si>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</si>
  <si>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</si>
  <si>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Transporte escolar</t>
  </si>
  <si>
    <t>Planilha de Custos e Formação de Preços - Trajeto 05 - Balneario Mostardense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</si>
</sst>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03" workbookViewId="0">
      <selection activeCell="D182" sqref="D182:E183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0" t="s">
        <v>187</v>
      </c>
      <c r="B1" s="340"/>
      <c r="C1" s="340"/>
      <c r="D1" s="340"/>
      <c r="E1" s="340"/>
    </row>
    <row r="2" spans="1:5" ht="30.75" customHeight="1" x14ac:dyDescent="0.35">
      <c r="A2" s="331"/>
      <c r="B2" s="331"/>
      <c r="C2" s="331"/>
      <c r="D2" s="331"/>
      <c r="E2" s="331"/>
    </row>
    <row r="3" spans="1:5" ht="18.75" x14ac:dyDescent="0.3">
      <c r="A3" s="345" t="s">
        <v>210</v>
      </c>
      <c r="B3" s="346"/>
      <c r="C3" s="346"/>
      <c r="D3" s="346"/>
      <c r="E3" s="347"/>
    </row>
    <row r="4" spans="1:5" x14ac:dyDescent="0.25">
      <c r="A4" s="31" t="s">
        <v>135</v>
      </c>
      <c r="B4" s="348"/>
      <c r="C4" s="349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2" t="s">
        <v>137</v>
      </c>
      <c r="B6" s="332"/>
      <c r="C6" s="332"/>
      <c r="D6" s="332"/>
      <c r="E6" s="332"/>
    </row>
    <row r="7" spans="1:5" x14ac:dyDescent="0.25">
      <c r="A7" s="350" t="s">
        <v>138</v>
      </c>
      <c r="B7" s="350"/>
      <c r="C7" s="351"/>
      <c r="D7" s="351"/>
      <c r="E7" s="351"/>
    </row>
    <row r="8" spans="1:5" ht="14.45" x14ac:dyDescent="0.3">
      <c r="A8" s="350" t="s">
        <v>139</v>
      </c>
      <c r="B8" s="350"/>
      <c r="C8" s="352"/>
      <c r="D8" s="353"/>
      <c r="E8" s="354"/>
    </row>
    <row r="9" spans="1:5" x14ac:dyDescent="0.25">
      <c r="A9" s="355" t="s">
        <v>140</v>
      </c>
      <c r="B9" s="356"/>
      <c r="C9" s="35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2" t="s">
        <v>174</v>
      </c>
      <c r="B10" s="332"/>
      <c r="C10" s="332"/>
      <c r="D10" s="332"/>
      <c r="E10" s="332"/>
    </row>
    <row r="11" spans="1:5" x14ac:dyDescent="0.25">
      <c r="A11" s="27" t="s">
        <v>3</v>
      </c>
      <c r="B11" s="236" t="s">
        <v>7</v>
      </c>
      <c r="C11" s="236"/>
      <c r="D11" s="236"/>
      <c r="E11" s="53"/>
    </row>
    <row r="12" spans="1:5" x14ac:dyDescent="0.25">
      <c r="A12" s="27" t="s">
        <v>4</v>
      </c>
      <c r="B12" s="228" t="s">
        <v>8</v>
      </c>
      <c r="C12" s="229"/>
      <c r="D12" s="358" t="s">
        <v>180</v>
      </c>
      <c r="E12" s="359"/>
    </row>
    <row r="13" spans="1:5" x14ac:dyDescent="0.25">
      <c r="A13" s="27" t="s">
        <v>5</v>
      </c>
      <c r="B13" s="236" t="s">
        <v>9</v>
      </c>
      <c r="C13" s="236"/>
      <c r="D13" s="236"/>
      <c r="E13" s="99" t="s">
        <v>188</v>
      </c>
    </row>
    <row r="14" spans="1:5" x14ac:dyDescent="0.25">
      <c r="A14" s="27" t="s">
        <v>6</v>
      </c>
      <c r="B14" s="236" t="s">
        <v>10</v>
      </c>
      <c r="C14" s="236"/>
      <c r="D14" s="236"/>
      <c r="E14" s="54">
        <v>10</v>
      </c>
    </row>
    <row r="15" spans="1:5" x14ac:dyDescent="0.25">
      <c r="A15" s="332" t="s">
        <v>134</v>
      </c>
      <c r="B15" s="332"/>
      <c r="C15" s="332"/>
      <c r="D15" s="332"/>
      <c r="E15" s="332"/>
    </row>
    <row r="16" spans="1:5" x14ac:dyDescent="0.25">
      <c r="A16" s="235" t="s">
        <v>11</v>
      </c>
      <c r="B16" s="235"/>
      <c r="C16" s="69" t="s">
        <v>12</v>
      </c>
      <c r="D16" s="235" t="s">
        <v>13</v>
      </c>
      <c r="E16" s="235"/>
    </row>
    <row r="17" spans="1:5" x14ac:dyDescent="0.25">
      <c r="A17" s="235" t="s">
        <v>189</v>
      </c>
      <c r="B17" s="235"/>
      <c r="C17" s="70" t="s">
        <v>182</v>
      </c>
      <c r="D17" s="333">
        <v>620</v>
      </c>
      <c r="E17" s="334"/>
    </row>
    <row r="18" spans="1:5" x14ac:dyDescent="0.25">
      <c r="A18" s="335" t="s">
        <v>153</v>
      </c>
      <c r="B18" s="336"/>
      <c r="C18" s="337"/>
      <c r="D18" s="338">
        <f>SUM(D17)</f>
        <v>620</v>
      </c>
      <c r="E18" s="339"/>
    </row>
    <row r="19" spans="1:5" x14ac:dyDescent="0.25">
      <c r="A19" s="5" t="s">
        <v>25</v>
      </c>
      <c r="B19" s="329" t="s">
        <v>14</v>
      </c>
      <c r="C19" s="329"/>
      <c r="D19" s="329"/>
      <c r="E19" s="330"/>
    </row>
    <row r="20" spans="1:5" x14ac:dyDescent="0.25">
      <c r="A20" s="6"/>
      <c r="B20" s="327" t="s">
        <v>15</v>
      </c>
      <c r="C20" s="327"/>
      <c r="D20" s="327"/>
      <c r="E20" s="328"/>
    </row>
    <row r="21" spans="1:5" x14ac:dyDescent="0.25">
      <c r="A21" s="5" t="s">
        <v>26</v>
      </c>
      <c r="B21" s="329" t="s">
        <v>16</v>
      </c>
      <c r="C21" s="329"/>
      <c r="D21" s="329"/>
      <c r="E21" s="330"/>
    </row>
    <row r="22" spans="1:5" x14ac:dyDescent="0.25">
      <c r="A22" s="6"/>
      <c r="B22" s="250" t="s">
        <v>17</v>
      </c>
      <c r="C22" s="250"/>
      <c r="D22" s="250"/>
      <c r="E22" s="251"/>
    </row>
    <row r="24" spans="1:5" ht="23.25" x14ac:dyDescent="0.35">
      <c r="A24" s="331" t="s">
        <v>177</v>
      </c>
      <c r="B24" s="331"/>
      <c r="C24" s="331"/>
      <c r="D24" s="331"/>
      <c r="E24" s="331"/>
    </row>
    <row r="25" spans="1:5" x14ac:dyDescent="0.25">
      <c r="A25" s="234" t="s">
        <v>18</v>
      </c>
      <c r="B25" s="234"/>
      <c r="C25" s="234"/>
      <c r="D25" s="234"/>
      <c r="E25" s="234"/>
    </row>
    <row r="26" spans="1:5" x14ac:dyDescent="0.25">
      <c r="A26" s="237" t="s">
        <v>19</v>
      </c>
      <c r="B26" s="237"/>
      <c r="C26" s="237"/>
      <c r="D26" s="237"/>
      <c r="E26" s="237"/>
    </row>
    <row r="27" spans="1:5" x14ac:dyDescent="0.25">
      <c r="A27" s="236" t="s">
        <v>20</v>
      </c>
      <c r="B27" s="236"/>
      <c r="C27" s="236"/>
      <c r="D27" s="236"/>
      <c r="E27" s="236"/>
    </row>
    <row r="28" spans="1:5" x14ac:dyDescent="0.25">
      <c r="A28" s="27">
        <v>1</v>
      </c>
      <c r="B28" s="236" t="s">
        <v>21</v>
      </c>
      <c r="C28" s="236"/>
      <c r="D28" s="236"/>
      <c r="E28" s="94" t="s">
        <v>209</v>
      </c>
    </row>
    <row r="29" spans="1:5" x14ac:dyDescent="0.25">
      <c r="A29" s="27">
        <v>2</v>
      </c>
      <c r="B29" s="236" t="s">
        <v>22</v>
      </c>
      <c r="C29" s="236"/>
      <c r="D29" s="236"/>
      <c r="E29" s="95">
        <v>2004.59</v>
      </c>
    </row>
    <row r="30" spans="1:5" x14ac:dyDescent="0.25">
      <c r="A30" s="27">
        <v>3</v>
      </c>
      <c r="B30" s="236" t="s">
        <v>23</v>
      </c>
      <c r="C30" s="236"/>
      <c r="D30" s="236"/>
      <c r="E30" s="94" t="s">
        <v>164</v>
      </c>
    </row>
    <row r="31" spans="1:5" x14ac:dyDescent="0.25">
      <c r="A31" s="27">
        <v>4</v>
      </c>
      <c r="B31" s="236" t="s">
        <v>24</v>
      </c>
      <c r="C31" s="236"/>
      <c r="D31" s="236"/>
      <c r="E31" s="96">
        <v>44348</v>
      </c>
    </row>
    <row r="32" spans="1:5" x14ac:dyDescent="0.25">
      <c r="A32" s="34" t="s">
        <v>27</v>
      </c>
      <c r="B32" s="292" t="s">
        <v>28</v>
      </c>
      <c r="C32" s="292"/>
      <c r="D32" s="292"/>
      <c r="E32" s="293"/>
    </row>
    <row r="33" spans="1:5" x14ac:dyDescent="0.25">
      <c r="A33" s="234" t="s">
        <v>29</v>
      </c>
      <c r="B33" s="234"/>
      <c r="C33" s="234" t="s">
        <v>30</v>
      </c>
      <c r="D33" s="234"/>
      <c r="E33" s="234"/>
    </row>
    <row r="34" spans="1:5" x14ac:dyDescent="0.25">
      <c r="A34" s="28">
        <v>1</v>
      </c>
      <c r="B34" s="237" t="s">
        <v>35</v>
      </c>
      <c r="C34" s="237"/>
      <c r="D34" s="237"/>
      <c r="E34" s="28" t="s">
        <v>41</v>
      </c>
    </row>
    <row r="35" spans="1:5" x14ac:dyDescent="0.25">
      <c r="A35" s="36" t="s">
        <v>3</v>
      </c>
      <c r="B35" s="320" t="s">
        <v>36</v>
      </c>
      <c r="C35" s="320"/>
      <c r="D35" s="320"/>
      <c r="E35" s="81">
        <f>E29</f>
        <v>2004.59</v>
      </c>
    </row>
    <row r="36" spans="1:5" x14ac:dyDescent="0.25">
      <c r="A36" s="36" t="s">
        <v>4</v>
      </c>
      <c r="B36" s="320" t="s">
        <v>38</v>
      </c>
      <c r="C36" s="320"/>
      <c r="D36" s="320"/>
      <c r="E36" s="71">
        <v>0</v>
      </c>
    </row>
    <row r="37" spans="1:5" x14ac:dyDescent="0.25">
      <c r="A37" s="321" t="s">
        <v>5</v>
      </c>
      <c r="B37" s="323" t="s">
        <v>37</v>
      </c>
      <c r="C37" s="49" t="s">
        <v>147</v>
      </c>
      <c r="D37" s="75">
        <f>E35</f>
        <v>2004.59</v>
      </c>
      <c r="E37" s="325">
        <f>D37*D38</f>
        <v>0</v>
      </c>
    </row>
    <row r="38" spans="1:5" x14ac:dyDescent="0.25">
      <c r="A38" s="322"/>
      <c r="B38" s="324"/>
      <c r="C38" s="52" t="s">
        <v>148</v>
      </c>
      <c r="D38" s="41">
        <v>0</v>
      </c>
      <c r="E38" s="326"/>
    </row>
    <row r="39" spans="1:5" x14ac:dyDescent="0.25">
      <c r="A39" s="237" t="s">
        <v>40</v>
      </c>
      <c r="B39" s="237"/>
      <c r="C39" s="237"/>
      <c r="D39" s="237"/>
      <c r="E39" s="3">
        <f>SUM(E35:E38)</f>
        <v>2004.59</v>
      </c>
    </row>
    <row r="40" spans="1:5" x14ac:dyDescent="0.25">
      <c r="A40" s="234" t="s">
        <v>42</v>
      </c>
      <c r="B40" s="234"/>
      <c r="C40" s="234" t="s">
        <v>43</v>
      </c>
      <c r="D40" s="234"/>
      <c r="E40" s="234"/>
    </row>
    <row r="41" spans="1:5" x14ac:dyDescent="0.25">
      <c r="A41" s="28">
        <v>2</v>
      </c>
      <c r="B41" s="237" t="s">
        <v>44</v>
      </c>
      <c r="C41" s="237"/>
      <c r="D41" s="237"/>
      <c r="E41" s="28"/>
    </row>
    <row r="42" spans="1:5" x14ac:dyDescent="0.25">
      <c r="A42" s="240" t="s">
        <v>3</v>
      </c>
      <c r="B42" s="312" t="s">
        <v>45</v>
      </c>
      <c r="C42" s="7" t="s">
        <v>131</v>
      </c>
      <c r="D42" s="62">
        <f>E35</f>
        <v>2004.59</v>
      </c>
      <c r="E42" s="315">
        <f>IF(D43&gt;0,(D43*D44-(D42*6%)),0)</f>
        <v>0</v>
      </c>
    </row>
    <row r="43" spans="1:5" x14ac:dyDescent="0.25">
      <c r="A43" s="303"/>
      <c r="B43" s="313"/>
      <c r="C43" s="7" t="s">
        <v>132</v>
      </c>
      <c r="D43" s="73">
        <v>0</v>
      </c>
      <c r="E43" s="315"/>
    </row>
    <row r="44" spans="1:5" x14ac:dyDescent="0.25">
      <c r="A44" s="241"/>
      <c r="B44" s="314"/>
      <c r="C44" s="7" t="s">
        <v>130</v>
      </c>
      <c r="D44" s="74">
        <v>0</v>
      </c>
      <c r="E44" s="315"/>
    </row>
    <row r="45" spans="1:5" x14ac:dyDescent="0.25">
      <c r="A45" s="240" t="s">
        <v>4</v>
      </c>
      <c r="B45" s="316" t="s">
        <v>191</v>
      </c>
      <c r="C45" s="7" t="s">
        <v>149</v>
      </c>
      <c r="D45" s="66">
        <v>24.08</v>
      </c>
      <c r="E45" s="308">
        <f>ROUND((D45*D46)-((D45*D46)*D47),1)</f>
        <v>481.6</v>
      </c>
    </row>
    <row r="46" spans="1:5" x14ac:dyDescent="0.25">
      <c r="A46" s="303"/>
      <c r="B46" s="317"/>
      <c r="C46" s="7" t="s">
        <v>150</v>
      </c>
      <c r="D46" s="55">
        <v>20</v>
      </c>
      <c r="E46" s="319"/>
    </row>
    <row r="47" spans="1:5" x14ac:dyDescent="0.25">
      <c r="A47" s="241"/>
      <c r="B47" s="318"/>
      <c r="C47" s="68" t="s">
        <v>133</v>
      </c>
      <c r="D47" s="42">
        <v>0</v>
      </c>
      <c r="E47" s="309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308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309"/>
    </row>
    <row r="50" spans="1:6" x14ac:dyDescent="0.25">
      <c r="A50" s="27" t="s">
        <v>6</v>
      </c>
      <c r="B50" s="310" t="s">
        <v>206</v>
      </c>
      <c r="C50" s="311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307" t="s">
        <v>207</v>
      </c>
      <c r="C51" s="307"/>
      <c r="D51" s="222">
        <v>175</v>
      </c>
      <c r="E51" s="97">
        <f>D51/12</f>
        <v>14.583333333333334</v>
      </c>
    </row>
    <row r="52" spans="1:6" x14ac:dyDescent="0.25">
      <c r="A52" s="294" t="s">
        <v>32</v>
      </c>
      <c r="B52" s="304" t="s">
        <v>39</v>
      </c>
      <c r="C52" s="307"/>
      <c r="D52" s="307"/>
      <c r="E52" s="43"/>
    </row>
    <row r="53" spans="1:6" x14ac:dyDescent="0.25">
      <c r="A53" s="294"/>
      <c r="B53" s="305"/>
      <c r="C53" s="307"/>
      <c r="D53" s="307"/>
      <c r="E53" s="43"/>
    </row>
    <row r="54" spans="1:6" x14ac:dyDescent="0.25">
      <c r="A54" s="294"/>
      <c r="B54" s="306"/>
      <c r="C54" s="307"/>
      <c r="D54" s="307"/>
      <c r="E54" s="43"/>
    </row>
    <row r="55" spans="1:6" x14ac:dyDescent="0.25">
      <c r="A55" s="237" t="s">
        <v>48</v>
      </c>
      <c r="B55" s="237"/>
      <c r="C55" s="237"/>
      <c r="D55" s="237"/>
      <c r="E55" s="3">
        <f>E42+E45+E48+E50+E51+E52</f>
        <v>692.25800000000004</v>
      </c>
    </row>
    <row r="56" spans="1:6" x14ac:dyDescent="0.25">
      <c r="A56" s="8" t="s">
        <v>27</v>
      </c>
      <c r="B56" s="295" t="s">
        <v>49</v>
      </c>
      <c r="C56" s="295"/>
      <c r="D56" s="295"/>
      <c r="E56" s="296"/>
    </row>
    <row r="57" spans="1:6" x14ac:dyDescent="0.25">
      <c r="A57" s="6"/>
      <c r="B57" s="250" t="s">
        <v>50</v>
      </c>
      <c r="C57" s="250"/>
      <c r="D57" s="250"/>
      <c r="E57" s="251"/>
    </row>
    <row r="59" spans="1:6" x14ac:dyDescent="0.25">
      <c r="A59" s="234" t="s">
        <v>51</v>
      </c>
      <c r="B59" s="234"/>
      <c r="C59" s="234" t="s">
        <v>185</v>
      </c>
      <c r="D59" s="234"/>
      <c r="E59" s="234"/>
    </row>
    <row r="60" spans="1:6" x14ac:dyDescent="0.25">
      <c r="A60" s="28">
        <v>3</v>
      </c>
      <c r="B60" s="237" t="s">
        <v>53</v>
      </c>
      <c r="C60" s="237"/>
      <c r="D60" s="237"/>
      <c r="E60" s="28" t="s">
        <v>41</v>
      </c>
    </row>
    <row r="61" spans="1:6" x14ac:dyDescent="0.25">
      <c r="A61" s="240" t="s">
        <v>3</v>
      </c>
      <c r="B61" s="297" t="s">
        <v>165</v>
      </c>
      <c r="C61" s="84" t="s">
        <v>167</v>
      </c>
      <c r="D61" s="84" t="s">
        <v>166</v>
      </c>
      <c r="E61" s="299">
        <f>(D17/C62)*D62</f>
        <v>2245.927536231884</v>
      </c>
    </row>
    <row r="62" spans="1:6" x14ac:dyDescent="0.25">
      <c r="A62" s="241"/>
      <c r="B62" s="298"/>
      <c r="C62" s="100">
        <v>1.38</v>
      </c>
      <c r="D62" s="101">
        <v>4.9989999999999997</v>
      </c>
      <c r="E62" s="300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303" t="s">
        <v>34</v>
      </c>
      <c r="B69" s="213" t="s">
        <v>203</v>
      </c>
      <c r="C69" s="219">
        <v>12600</v>
      </c>
      <c r="D69" s="102"/>
      <c r="E69" s="299">
        <f>C72</f>
        <v>156.24</v>
      </c>
    </row>
    <row r="70" spans="1:6" x14ac:dyDescent="0.25">
      <c r="A70" s="303"/>
      <c r="B70" s="213" t="s">
        <v>201</v>
      </c>
      <c r="C70" s="221">
        <v>50000</v>
      </c>
      <c r="D70" s="102"/>
      <c r="E70" s="302"/>
    </row>
    <row r="71" spans="1:6" x14ac:dyDescent="0.25">
      <c r="A71" s="303"/>
      <c r="B71" s="213" t="s">
        <v>202</v>
      </c>
      <c r="C71" s="220">
        <f>C69/C70</f>
        <v>0.252</v>
      </c>
      <c r="D71" s="102"/>
      <c r="E71" s="302"/>
    </row>
    <row r="72" spans="1:6" x14ac:dyDescent="0.25">
      <c r="A72" s="241"/>
      <c r="B72" s="213" t="s">
        <v>200</v>
      </c>
      <c r="C72" s="220">
        <f>C71*D17</f>
        <v>156.24</v>
      </c>
      <c r="D72" s="102"/>
      <c r="E72" s="300"/>
    </row>
    <row r="73" spans="1:6" x14ac:dyDescent="0.25">
      <c r="A73" s="294" t="s">
        <v>204</v>
      </c>
      <c r="B73" s="301" t="s">
        <v>170</v>
      </c>
      <c r="C73" s="85" t="s">
        <v>171</v>
      </c>
      <c r="D73" s="84" t="s">
        <v>208</v>
      </c>
      <c r="E73" s="242">
        <f>D74/12</f>
        <v>1666.6666666666667</v>
      </c>
    </row>
    <row r="74" spans="1:6" ht="15" customHeight="1" x14ac:dyDescent="0.25">
      <c r="A74" s="294"/>
      <c r="B74" s="301"/>
      <c r="C74" s="103">
        <v>200000</v>
      </c>
      <c r="D74" s="83">
        <f>C74*10%</f>
        <v>20000</v>
      </c>
      <c r="E74" s="243"/>
    </row>
    <row r="75" spans="1:6" ht="15" customHeight="1" x14ac:dyDescent="0.25">
      <c r="A75" s="240" t="s">
        <v>205</v>
      </c>
      <c r="B75" s="238" t="s">
        <v>172</v>
      </c>
      <c r="C75" s="86" t="s">
        <v>147</v>
      </c>
      <c r="D75" s="88" t="s">
        <v>68</v>
      </c>
      <c r="E75" s="242">
        <f>C76*D76</f>
        <v>1122.963768115942</v>
      </c>
    </row>
    <row r="76" spans="1:6" ht="15" customHeight="1" x14ac:dyDescent="0.25">
      <c r="A76" s="241"/>
      <c r="B76" s="239"/>
      <c r="C76" s="87">
        <f>E61</f>
        <v>2245.927536231884</v>
      </c>
      <c r="D76" s="98">
        <v>0.5</v>
      </c>
      <c r="E76" s="243"/>
      <c r="F76" s="89"/>
    </row>
    <row r="77" spans="1:6" x14ac:dyDescent="0.25">
      <c r="A77" s="237" t="s">
        <v>55</v>
      </c>
      <c r="B77" s="237"/>
      <c r="C77" s="237"/>
      <c r="D77" s="237"/>
      <c r="E77" s="3">
        <f>SUM(E61:E76)</f>
        <v>5717.1896376811601</v>
      </c>
    </row>
    <row r="78" spans="1:6" x14ac:dyDescent="0.25">
      <c r="A78" s="29" t="s">
        <v>27</v>
      </c>
      <c r="B78" s="292" t="s">
        <v>186</v>
      </c>
      <c r="C78" s="292"/>
      <c r="D78" s="292"/>
      <c r="E78" s="293"/>
    </row>
    <row r="80" spans="1:6" x14ac:dyDescent="0.25">
      <c r="A80" s="234" t="s">
        <v>56</v>
      </c>
      <c r="B80" s="234"/>
      <c r="C80" s="234" t="s">
        <v>57</v>
      </c>
      <c r="D80" s="234"/>
      <c r="E80" s="234"/>
    </row>
    <row r="81" spans="1:5" x14ac:dyDescent="0.25">
      <c r="A81" s="267" t="s">
        <v>58</v>
      </c>
      <c r="B81" s="268"/>
      <c r="C81" s="267" t="s">
        <v>59</v>
      </c>
      <c r="D81" s="269"/>
      <c r="E81" s="268"/>
    </row>
    <row r="82" spans="1:5" x14ac:dyDescent="0.25">
      <c r="A82" s="28" t="s">
        <v>60</v>
      </c>
      <c r="B82" s="237" t="s">
        <v>59</v>
      </c>
      <c r="C82" s="237"/>
      <c r="D82" s="28" t="s">
        <v>68</v>
      </c>
      <c r="E82" s="28" t="s">
        <v>41</v>
      </c>
    </row>
    <row r="83" spans="1:5" x14ac:dyDescent="0.25">
      <c r="A83" s="27" t="s">
        <v>3</v>
      </c>
      <c r="B83" s="236" t="s">
        <v>61</v>
      </c>
      <c r="C83" s="236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6" t="s">
        <v>62</v>
      </c>
      <c r="C84" s="236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6" t="s">
        <v>63</v>
      </c>
      <c r="C85" s="236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290" t="s">
        <v>64</v>
      </c>
      <c r="C86" s="290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6" t="s">
        <v>65</v>
      </c>
      <c r="C87" s="236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247" t="s">
        <v>66</v>
      </c>
      <c r="C88" s="247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91" t="s">
        <v>143</v>
      </c>
      <c r="C89" s="29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247" t="s">
        <v>67</v>
      </c>
      <c r="C90" s="247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7" t="s">
        <v>77</v>
      </c>
      <c r="B91" s="237"/>
      <c r="C91" s="237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248" t="s">
        <v>69</v>
      </c>
      <c r="C92" s="248"/>
      <c r="D92" s="248"/>
      <c r="E92" s="249"/>
    </row>
    <row r="93" spans="1:5" x14ac:dyDescent="0.25">
      <c r="A93" s="12" t="s">
        <v>26</v>
      </c>
      <c r="B93" s="250" t="s">
        <v>70</v>
      </c>
      <c r="C93" s="250"/>
      <c r="D93" s="250"/>
      <c r="E93" s="251"/>
    </row>
    <row r="95" spans="1:5" x14ac:dyDescent="0.25">
      <c r="A95" s="267" t="s">
        <v>71</v>
      </c>
      <c r="B95" s="268"/>
      <c r="C95" s="267" t="s">
        <v>72</v>
      </c>
      <c r="D95" s="269"/>
      <c r="E95" s="268"/>
    </row>
    <row r="96" spans="1:5" x14ac:dyDescent="0.25">
      <c r="A96" s="28" t="s">
        <v>78</v>
      </c>
      <c r="B96" s="237" t="s">
        <v>72</v>
      </c>
      <c r="C96" s="237"/>
      <c r="D96" s="28" t="s">
        <v>68</v>
      </c>
      <c r="E96" s="28" t="s">
        <v>41</v>
      </c>
    </row>
    <row r="97" spans="1:6" x14ac:dyDescent="0.25">
      <c r="A97" s="27" t="s">
        <v>3</v>
      </c>
      <c r="B97" s="236" t="s">
        <v>73</v>
      </c>
      <c r="C97" s="236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6" t="s">
        <v>74</v>
      </c>
      <c r="C98" s="236"/>
      <c r="D98" s="9">
        <f>100/12/100/3</f>
        <v>2.777777777777778E-2</v>
      </c>
      <c r="E98" s="22">
        <f>ROUND(E39*D98,2)</f>
        <v>55.68</v>
      </c>
    </row>
    <row r="99" spans="1:6" x14ac:dyDescent="0.25">
      <c r="A99" s="231" t="s">
        <v>75</v>
      </c>
      <c r="B99" s="232"/>
      <c r="C99" s="289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40" t="s">
        <v>5</v>
      </c>
      <c r="B100" s="281" t="s">
        <v>76</v>
      </c>
      <c r="C100" s="282"/>
      <c r="D100" s="285">
        <f>ROUND((E100*D99)/E99,4)</f>
        <v>4.0899999999999999E-2</v>
      </c>
      <c r="E100" s="287">
        <f>ROUND(E99*D91,2)</f>
        <v>81.96</v>
      </c>
    </row>
    <row r="101" spans="1:6" x14ac:dyDescent="0.25">
      <c r="A101" s="241"/>
      <c r="B101" s="283"/>
      <c r="C101" s="284"/>
      <c r="D101" s="286"/>
      <c r="E101" s="288"/>
    </row>
    <row r="102" spans="1:6" x14ac:dyDescent="0.25">
      <c r="A102" s="237" t="s">
        <v>77</v>
      </c>
      <c r="B102" s="237"/>
      <c r="C102" s="237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267" t="s">
        <v>79</v>
      </c>
      <c r="B104" s="268"/>
      <c r="C104" s="267" t="s">
        <v>81</v>
      </c>
      <c r="D104" s="269"/>
      <c r="E104" s="268"/>
      <c r="F104" s="215" t="s">
        <v>81</v>
      </c>
    </row>
    <row r="105" spans="1:6" x14ac:dyDescent="0.25">
      <c r="A105" s="28" t="s">
        <v>80</v>
      </c>
      <c r="B105" s="237" t="s">
        <v>81</v>
      </c>
      <c r="C105" s="237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6" t="s">
        <v>81</v>
      </c>
      <c r="C106" s="236"/>
      <c r="D106" s="16">
        <v>0</v>
      </c>
      <c r="E106" s="78">
        <v>0</v>
      </c>
    </row>
    <row r="107" spans="1:6" x14ac:dyDescent="0.25">
      <c r="A107" s="240" t="s">
        <v>4</v>
      </c>
      <c r="B107" s="281" t="s">
        <v>82</v>
      </c>
      <c r="C107" s="282"/>
      <c r="D107" s="285">
        <v>0</v>
      </c>
      <c r="E107" s="287">
        <f>ROUND(D91*E106,2)</f>
        <v>0</v>
      </c>
    </row>
    <row r="108" spans="1:6" x14ac:dyDescent="0.25">
      <c r="A108" s="241"/>
      <c r="B108" s="283"/>
      <c r="C108" s="284"/>
      <c r="D108" s="286"/>
      <c r="E108" s="288"/>
    </row>
    <row r="109" spans="1:6" x14ac:dyDescent="0.25">
      <c r="A109" s="237" t="s">
        <v>77</v>
      </c>
      <c r="B109" s="237"/>
      <c r="C109" s="237"/>
      <c r="D109" s="11">
        <f>SUM(D106:D108)</f>
        <v>0</v>
      </c>
      <c r="E109" s="3">
        <f>ROUND(SUM(E106:E108),2)</f>
        <v>0</v>
      </c>
    </row>
    <row r="111" spans="1:6" x14ac:dyDescent="0.25">
      <c r="A111" s="267" t="s">
        <v>83</v>
      </c>
      <c r="B111" s="268"/>
      <c r="C111" s="267" t="s">
        <v>85</v>
      </c>
      <c r="D111" s="269"/>
      <c r="E111" s="268"/>
    </row>
    <row r="112" spans="1:6" x14ac:dyDescent="0.25">
      <c r="A112" s="28" t="s">
        <v>84</v>
      </c>
      <c r="B112" s="237" t="s">
        <v>85</v>
      </c>
      <c r="C112" s="237"/>
      <c r="D112" s="28" t="s">
        <v>68</v>
      </c>
      <c r="E112" s="28" t="s">
        <v>41</v>
      </c>
    </row>
    <row r="113" spans="1:6" x14ac:dyDescent="0.25">
      <c r="A113" s="27" t="s">
        <v>3</v>
      </c>
      <c r="B113" s="236" t="s">
        <v>91</v>
      </c>
      <c r="C113" s="236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7" t="s">
        <v>144</v>
      </c>
      <c r="C114" s="278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6" t="s">
        <v>92</v>
      </c>
      <c r="C115" s="236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6" t="s">
        <v>93</v>
      </c>
      <c r="C116" s="236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277" t="s">
        <v>94</v>
      </c>
      <c r="C117" s="278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279" t="s">
        <v>146</v>
      </c>
      <c r="C118" s="280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7" t="s">
        <v>77</v>
      </c>
      <c r="B119" s="237"/>
      <c r="C119" s="237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267" t="s">
        <v>95</v>
      </c>
      <c r="B121" s="268"/>
      <c r="C121" s="267" t="s">
        <v>97</v>
      </c>
      <c r="D121" s="269"/>
      <c r="E121" s="268"/>
      <c r="F121" s="215" t="s">
        <v>88</v>
      </c>
    </row>
    <row r="122" spans="1:6" x14ac:dyDescent="0.25">
      <c r="A122" s="30" t="s">
        <v>96</v>
      </c>
      <c r="B122" s="270" t="s">
        <v>98</v>
      </c>
      <c r="C122" s="271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6" t="s">
        <v>86</v>
      </c>
      <c r="C123" s="236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72" t="s">
        <v>87</v>
      </c>
      <c r="C124" s="273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6" t="s">
        <v>88</v>
      </c>
      <c r="C125" s="236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6" t="s">
        <v>89</v>
      </c>
      <c r="C126" s="236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8" t="s">
        <v>90</v>
      </c>
      <c r="C127" s="230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40" t="s">
        <v>32</v>
      </c>
      <c r="B128" s="261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41"/>
      <c r="B129" s="261"/>
      <c r="C129" s="2"/>
      <c r="D129" s="1">
        <v>0</v>
      </c>
      <c r="E129" s="65">
        <f>ROUND(E39*D129,2)</f>
        <v>0</v>
      </c>
    </row>
    <row r="130" spans="1:5" x14ac:dyDescent="0.25">
      <c r="A130" s="274" t="s">
        <v>75</v>
      </c>
      <c r="B130" s="275"/>
      <c r="C130" s="276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7" t="s">
        <v>99</v>
      </c>
      <c r="C131" s="278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7" t="s">
        <v>77</v>
      </c>
      <c r="B132" s="237"/>
      <c r="C132" s="237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267" t="s">
        <v>100</v>
      </c>
      <c r="B134" s="268"/>
      <c r="C134" s="267" t="s">
        <v>101</v>
      </c>
      <c r="D134" s="269"/>
      <c r="E134" s="268"/>
    </row>
    <row r="135" spans="1:5" x14ac:dyDescent="0.25">
      <c r="A135" s="30">
        <v>4</v>
      </c>
      <c r="B135" s="270" t="s">
        <v>102</v>
      </c>
      <c r="C135" s="271"/>
      <c r="D135" s="30" t="s">
        <v>68</v>
      </c>
      <c r="E135" s="30" t="s">
        <v>41</v>
      </c>
    </row>
    <row r="136" spans="1:5" x14ac:dyDescent="0.25">
      <c r="A136" s="27" t="s">
        <v>60</v>
      </c>
      <c r="B136" s="236" t="s">
        <v>59</v>
      </c>
      <c r="C136" s="236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272" t="s">
        <v>72</v>
      </c>
      <c r="C137" s="273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6" t="s">
        <v>81</v>
      </c>
      <c r="C138" s="236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6" t="s">
        <v>85</v>
      </c>
      <c r="C139" s="236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28" t="s">
        <v>104</v>
      </c>
      <c r="C140" s="230"/>
      <c r="D140" s="16">
        <f>D132</f>
        <v>0.13750000000000001</v>
      </c>
      <c r="E140" s="22">
        <f>E132</f>
        <v>275.67</v>
      </c>
    </row>
    <row r="141" spans="1:5" x14ac:dyDescent="0.25">
      <c r="A141" s="240" t="s">
        <v>103</v>
      </c>
      <c r="B141" s="261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41"/>
      <c r="B142" s="261"/>
      <c r="C142" s="46"/>
      <c r="D142" s="47">
        <v>0</v>
      </c>
      <c r="E142" s="65">
        <f>E55*D142</f>
        <v>0</v>
      </c>
    </row>
    <row r="143" spans="1:5" x14ac:dyDescent="0.25">
      <c r="A143" s="237" t="s">
        <v>77</v>
      </c>
      <c r="B143" s="237"/>
      <c r="C143" s="237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34" t="s">
        <v>105</v>
      </c>
      <c r="B145" s="234"/>
      <c r="C145" s="234" t="s">
        <v>106</v>
      </c>
      <c r="D145" s="234"/>
      <c r="E145" s="234"/>
    </row>
    <row r="146" spans="1:6" x14ac:dyDescent="0.25">
      <c r="A146" s="28">
        <v>5</v>
      </c>
      <c r="B146" s="237" t="s">
        <v>107</v>
      </c>
      <c r="C146" s="237"/>
      <c r="D146" s="28" t="s">
        <v>68</v>
      </c>
      <c r="E146" s="28" t="s">
        <v>41</v>
      </c>
    </row>
    <row r="147" spans="1:6" x14ac:dyDescent="0.25">
      <c r="A147" s="240" t="s">
        <v>3</v>
      </c>
      <c r="B147" s="244" t="s">
        <v>151</v>
      </c>
      <c r="C147" s="245"/>
      <c r="D147" s="246"/>
      <c r="E147" s="56">
        <f>E39+E55+E77+E143</f>
        <v>9905.3276376811591</v>
      </c>
    </row>
    <row r="148" spans="1:6" x14ac:dyDescent="0.25">
      <c r="A148" s="241"/>
      <c r="B148" s="236" t="s">
        <v>108</v>
      </c>
      <c r="C148" s="236"/>
      <c r="D148" s="60">
        <v>5.8999999999999997E-2</v>
      </c>
      <c r="E148" s="24">
        <f>E147*D148</f>
        <v>584.41433062318833</v>
      </c>
    </row>
    <row r="149" spans="1:6" x14ac:dyDescent="0.25">
      <c r="A149" s="252" t="s">
        <v>4</v>
      </c>
      <c r="B149" s="255" t="s">
        <v>109</v>
      </c>
      <c r="C149" s="256"/>
      <c r="D149" s="256"/>
      <c r="E149" s="257"/>
    </row>
    <row r="150" spans="1:6" x14ac:dyDescent="0.25">
      <c r="A150" s="253"/>
      <c r="B150" s="258" t="s">
        <v>110</v>
      </c>
      <c r="C150" s="7" t="s">
        <v>141</v>
      </c>
      <c r="D150" s="9">
        <v>2.4E-2</v>
      </c>
      <c r="E150" s="24">
        <f>ROUND((E174+E148+E162)/(1-D160)*D150,2)</f>
        <v>364.17</v>
      </c>
    </row>
    <row r="151" spans="1:6" x14ac:dyDescent="0.25">
      <c r="A151" s="253"/>
      <c r="B151" s="259"/>
      <c r="C151" s="7" t="s">
        <v>112</v>
      </c>
      <c r="D151" s="9">
        <v>1.0800000000000001E-2</v>
      </c>
      <c r="E151" s="24">
        <f>ROUND((E174+E148+E162)/(1-D160)*D151,2)</f>
        <v>163.88</v>
      </c>
    </row>
    <row r="152" spans="1:6" x14ac:dyDescent="0.25">
      <c r="A152" s="253"/>
      <c r="B152" s="259"/>
      <c r="C152" s="7" t="s">
        <v>111</v>
      </c>
      <c r="D152" s="9">
        <v>0.03</v>
      </c>
      <c r="E152" s="24">
        <f>ROUND((E174+E148+E162)/(1-D160)*D152,2)</f>
        <v>455.21</v>
      </c>
    </row>
    <row r="153" spans="1:6" x14ac:dyDescent="0.25">
      <c r="A153" s="253"/>
      <c r="B153" s="260"/>
      <c r="C153" s="19" t="s">
        <v>113</v>
      </c>
      <c r="D153" s="9">
        <v>6.4999999999999997E-3</v>
      </c>
      <c r="E153" s="24">
        <f>ROUND((E174+E148+E162)/(1-D160)*D153,2)</f>
        <v>98.63</v>
      </c>
    </row>
    <row r="154" spans="1:6" x14ac:dyDescent="0.25">
      <c r="A154" s="253"/>
      <c r="B154" s="261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3"/>
      <c r="B155" s="261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3"/>
      <c r="B156" s="262" t="s">
        <v>115</v>
      </c>
      <c r="C156" s="19" t="s">
        <v>116</v>
      </c>
      <c r="D156" s="44">
        <v>0.03</v>
      </c>
      <c r="E156" s="24">
        <f>ROUND((E174+E148+E162)/(1-D160)*D156,2)</f>
        <v>455.21</v>
      </c>
    </row>
    <row r="157" spans="1:6" x14ac:dyDescent="0.25">
      <c r="A157" s="253"/>
      <c r="B157" s="262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3"/>
      <c r="B158" s="263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3"/>
      <c r="B159" s="264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4"/>
      <c r="B160" s="265" t="s">
        <v>145</v>
      </c>
      <c r="C160" s="266"/>
      <c r="D160" s="18">
        <f>SUM(D150:D159)</f>
        <v>0.1013</v>
      </c>
      <c r="E160" s="3">
        <f>ROUND(((E174+E148+E162)/(1-D160))*D160,2)</f>
        <v>1537.1</v>
      </c>
      <c r="F160" s="90"/>
    </row>
    <row r="161" spans="1:6" x14ac:dyDescent="0.25">
      <c r="A161" s="240" t="s">
        <v>5</v>
      </c>
      <c r="B161" s="244" t="s">
        <v>152</v>
      </c>
      <c r="C161" s="245"/>
      <c r="D161" s="246"/>
      <c r="E161" s="56">
        <f>E39+E55+E77+E143+E148</f>
        <v>10489.741968304348</v>
      </c>
    </row>
    <row r="162" spans="1:6" x14ac:dyDescent="0.25">
      <c r="A162" s="241"/>
      <c r="B162" s="247" t="s">
        <v>118</v>
      </c>
      <c r="C162" s="247"/>
      <c r="D162" s="64">
        <v>0.3</v>
      </c>
      <c r="E162" s="24">
        <f>(E161*D162)</f>
        <v>3146.9225904913042</v>
      </c>
    </row>
    <row r="163" spans="1:6" x14ac:dyDescent="0.25">
      <c r="A163" s="237" t="s">
        <v>77</v>
      </c>
      <c r="B163" s="237"/>
      <c r="C163" s="237"/>
      <c r="D163" s="11">
        <f>ROUND(SUM(D148+D160+D162),4)</f>
        <v>0.46029999999999999</v>
      </c>
      <c r="E163" s="3">
        <f>E148+E160+E162</f>
        <v>5268.4369211144931</v>
      </c>
    </row>
    <row r="164" spans="1:6" x14ac:dyDescent="0.25">
      <c r="A164" s="8" t="s">
        <v>25</v>
      </c>
      <c r="B164" s="248" t="s">
        <v>119</v>
      </c>
      <c r="C164" s="248"/>
      <c r="D164" s="248"/>
      <c r="E164" s="249"/>
    </row>
    <row r="165" spans="1:6" x14ac:dyDescent="0.25">
      <c r="A165" s="12" t="s">
        <v>26</v>
      </c>
      <c r="B165" s="250" t="s">
        <v>120</v>
      </c>
      <c r="C165" s="250"/>
      <c r="D165" s="250"/>
      <c r="E165" s="251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3" t="s">
        <v>178</v>
      </c>
      <c r="B167" s="233"/>
      <c r="C167" s="233"/>
      <c r="D167" s="233"/>
      <c r="E167" s="233"/>
    </row>
    <row r="168" spans="1:6" x14ac:dyDescent="0.25">
      <c r="A168" s="234" t="s">
        <v>121</v>
      </c>
      <c r="B168" s="234"/>
      <c r="C168" s="234"/>
      <c r="D168" s="234"/>
      <c r="E168" s="234"/>
    </row>
    <row r="169" spans="1:6" x14ac:dyDescent="0.25">
      <c r="A169" s="235" t="s">
        <v>122</v>
      </c>
      <c r="B169" s="235"/>
      <c r="C169" s="235"/>
      <c r="D169" s="235"/>
      <c r="E169" s="69" t="s">
        <v>129</v>
      </c>
    </row>
    <row r="170" spans="1:6" x14ac:dyDescent="0.25">
      <c r="A170" s="27" t="s">
        <v>3</v>
      </c>
      <c r="B170" s="236" t="s">
        <v>125</v>
      </c>
      <c r="C170" s="236"/>
      <c r="D170" s="236"/>
      <c r="E170" s="25">
        <f>E39</f>
        <v>2004.59</v>
      </c>
    </row>
    <row r="171" spans="1:6" x14ac:dyDescent="0.25">
      <c r="A171" s="27" t="s">
        <v>4</v>
      </c>
      <c r="B171" s="236" t="s">
        <v>126</v>
      </c>
      <c r="C171" s="236"/>
      <c r="D171" s="236"/>
      <c r="E171" s="25">
        <f>E55</f>
        <v>692.25800000000004</v>
      </c>
    </row>
    <row r="172" spans="1:6" x14ac:dyDescent="0.25">
      <c r="A172" s="27" t="s">
        <v>5</v>
      </c>
      <c r="B172" s="236" t="s">
        <v>127</v>
      </c>
      <c r="C172" s="236"/>
      <c r="D172" s="236"/>
      <c r="E172" s="25">
        <f>E77</f>
        <v>5717.1896376811601</v>
      </c>
    </row>
    <row r="173" spans="1:6" x14ac:dyDescent="0.25">
      <c r="A173" s="27" t="s">
        <v>6</v>
      </c>
      <c r="B173" s="236" t="s">
        <v>102</v>
      </c>
      <c r="C173" s="236"/>
      <c r="D173" s="236"/>
      <c r="E173" s="25">
        <f>E143</f>
        <v>1491.29</v>
      </c>
    </row>
    <row r="174" spans="1:6" x14ac:dyDescent="0.25">
      <c r="A174" s="237" t="s">
        <v>123</v>
      </c>
      <c r="B174" s="237"/>
      <c r="C174" s="237"/>
      <c r="D174" s="237"/>
      <c r="E174" s="20">
        <f>SUM(E170:E173)</f>
        <v>9905.3276376811591</v>
      </c>
    </row>
    <row r="175" spans="1:6" x14ac:dyDescent="0.25">
      <c r="A175" s="27" t="s">
        <v>31</v>
      </c>
      <c r="B175" s="228" t="s">
        <v>128</v>
      </c>
      <c r="C175" s="229"/>
      <c r="D175" s="230"/>
      <c r="E175" s="25">
        <f>E163</f>
        <v>5268.4369211144931</v>
      </c>
    </row>
    <row r="176" spans="1:6" x14ac:dyDescent="0.25">
      <c r="A176" s="231" t="s">
        <v>124</v>
      </c>
      <c r="B176" s="232"/>
      <c r="C176" s="232"/>
      <c r="D176" s="232"/>
      <c r="E176" s="21">
        <f>E174+E175</f>
        <v>15173.764558795652</v>
      </c>
      <c r="F176" s="90"/>
    </row>
    <row r="177" spans="1:5" x14ac:dyDescent="0.25">
      <c r="A177" s="231" t="s">
        <v>175</v>
      </c>
      <c r="B177" s="232"/>
      <c r="C177" s="232"/>
      <c r="D177" s="232"/>
      <c r="E177" s="21">
        <f>ROUND((E176/D18),2)</f>
        <v>24.47</v>
      </c>
    </row>
    <row r="179" spans="1:5" x14ac:dyDescent="0.25">
      <c r="B179" s="341" t="s">
        <v>159</v>
      </c>
      <c r="C179" s="341"/>
      <c r="D179" s="341"/>
      <c r="E179" s="341"/>
    </row>
    <row r="180" spans="1:5" x14ac:dyDescent="0.25">
      <c r="B180" s="344" t="s">
        <v>155</v>
      </c>
      <c r="C180" s="344"/>
      <c r="D180" s="342" t="s">
        <v>160</v>
      </c>
      <c r="E180" s="342"/>
    </row>
    <row r="181" spans="1:5" x14ac:dyDescent="0.25">
      <c r="B181" s="72" t="s">
        <v>156</v>
      </c>
      <c r="C181" s="72" t="s">
        <v>157</v>
      </c>
      <c r="D181" s="343">
        <v>0</v>
      </c>
      <c r="E181" s="343"/>
    </row>
    <row r="182" spans="1:5" x14ac:dyDescent="0.25">
      <c r="B182" s="72" t="s">
        <v>111</v>
      </c>
      <c r="C182" s="67">
        <v>0</v>
      </c>
      <c r="D182" s="224" t="s">
        <v>176</v>
      </c>
      <c r="E182" s="225"/>
    </row>
    <row r="183" spans="1:5" x14ac:dyDescent="0.25">
      <c r="B183" s="72" t="s">
        <v>113</v>
      </c>
      <c r="C183" s="67">
        <v>0</v>
      </c>
      <c r="D183" s="226"/>
      <c r="E183" s="227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5" t="s">
        <v>179</v>
      </c>
      <c r="B1" s="485"/>
      <c r="C1" s="485"/>
      <c r="D1" s="485"/>
      <c r="E1" s="485"/>
      <c r="F1" s="104"/>
      <c r="G1" s="104"/>
    </row>
    <row r="2" spans="1:7" x14ac:dyDescent="0.25">
      <c r="A2" s="377"/>
      <c r="B2" s="377"/>
      <c r="C2" s="377"/>
      <c r="D2" s="377"/>
      <c r="E2" s="377"/>
      <c r="F2" s="104"/>
      <c r="G2" s="104"/>
    </row>
    <row r="3" spans="1:7" x14ac:dyDescent="0.25">
      <c r="A3" s="373" t="s">
        <v>184</v>
      </c>
      <c r="B3" s="374"/>
      <c r="C3" s="374"/>
      <c r="D3" s="374"/>
      <c r="E3" s="426"/>
      <c r="F3" s="104"/>
      <c r="G3" s="104"/>
    </row>
    <row r="4" spans="1:7" x14ac:dyDescent="0.25">
      <c r="A4" s="111" t="s">
        <v>135</v>
      </c>
      <c r="B4" s="486"/>
      <c r="C4" s="487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3" t="s">
        <v>137</v>
      </c>
      <c r="B6" s="473"/>
      <c r="C6" s="473"/>
      <c r="D6" s="473"/>
      <c r="E6" s="473"/>
      <c r="F6" s="104"/>
      <c r="G6" s="104"/>
    </row>
    <row r="7" spans="1:7" x14ac:dyDescent="0.25">
      <c r="A7" s="476" t="s">
        <v>138</v>
      </c>
      <c r="B7" s="476"/>
      <c r="C7" s="488"/>
      <c r="D7" s="488"/>
      <c r="E7" s="488"/>
      <c r="F7" s="104"/>
      <c r="G7" s="104"/>
    </row>
    <row r="8" spans="1:7" x14ac:dyDescent="0.25">
      <c r="A8" s="476" t="s">
        <v>139</v>
      </c>
      <c r="B8" s="476"/>
      <c r="C8" s="477"/>
      <c r="D8" s="478"/>
      <c r="E8" s="479"/>
      <c r="F8" s="104"/>
      <c r="G8" s="104"/>
    </row>
    <row r="9" spans="1:7" x14ac:dyDescent="0.25">
      <c r="A9" s="480" t="s">
        <v>140</v>
      </c>
      <c r="B9" s="481"/>
      <c r="C9" s="482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3" t="s">
        <v>174</v>
      </c>
      <c r="B10" s="473"/>
      <c r="C10" s="473"/>
      <c r="D10" s="473"/>
      <c r="E10" s="473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70" t="s">
        <v>8</v>
      </c>
      <c r="C12" s="371"/>
      <c r="D12" s="483" t="s">
        <v>180</v>
      </c>
      <c r="E12" s="484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473" t="s">
        <v>134</v>
      </c>
      <c r="B15" s="473"/>
      <c r="C15" s="473"/>
      <c r="D15" s="473"/>
      <c r="E15" s="473"/>
      <c r="F15" s="104"/>
      <c r="G15" s="104"/>
    </row>
    <row r="16" spans="1:7" x14ac:dyDescent="0.25">
      <c r="A16" s="379" t="s">
        <v>11</v>
      </c>
      <c r="B16" s="379"/>
      <c r="C16" s="123" t="s">
        <v>12</v>
      </c>
      <c r="D16" s="379" t="s">
        <v>13</v>
      </c>
      <c r="E16" s="379"/>
      <c r="F16" s="104"/>
      <c r="G16" s="104"/>
    </row>
    <row r="17" spans="1:7" x14ac:dyDescent="0.25">
      <c r="A17" s="379" t="s">
        <v>163</v>
      </c>
      <c r="B17" s="379"/>
      <c r="C17" s="124" t="s">
        <v>182</v>
      </c>
      <c r="D17" s="474">
        <v>750.64</v>
      </c>
      <c r="E17" s="475"/>
      <c r="F17" s="104"/>
      <c r="G17" s="104"/>
    </row>
    <row r="18" spans="1:7" x14ac:dyDescent="0.25">
      <c r="A18" s="466" t="s">
        <v>153</v>
      </c>
      <c r="B18" s="467"/>
      <c r="C18" s="468"/>
      <c r="D18" s="469">
        <f>SUM(D17)</f>
        <v>750.64</v>
      </c>
      <c r="E18" s="470"/>
      <c r="F18" s="104"/>
      <c r="G18" s="104"/>
    </row>
    <row r="19" spans="1:7" x14ac:dyDescent="0.25">
      <c r="A19" s="125" t="s">
        <v>25</v>
      </c>
      <c r="B19" s="388" t="s">
        <v>14</v>
      </c>
      <c r="C19" s="388"/>
      <c r="D19" s="388"/>
      <c r="E19" s="389"/>
      <c r="F19" s="104"/>
      <c r="G19" s="104"/>
    </row>
    <row r="20" spans="1:7" x14ac:dyDescent="0.25">
      <c r="A20" s="126"/>
      <c r="B20" s="471" t="s">
        <v>15</v>
      </c>
      <c r="C20" s="471"/>
      <c r="D20" s="471"/>
      <c r="E20" s="472"/>
      <c r="F20" s="104"/>
      <c r="G20" s="104"/>
    </row>
    <row r="21" spans="1:7" x14ac:dyDescent="0.25">
      <c r="A21" s="125" t="s">
        <v>26</v>
      </c>
      <c r="B21" s="388" t="s">
        <v>16</v>
      </c>
      <c r="C21" s="388"/>
      <c r="D21" s="388"/>
      <c r="E21" s="389"/>
      <c r="F21" s="104"/>
      <c r="G21" s="104"/>
    </row>
    <row r="22" spans="1:7" x14ac:dyDescent="0.25">
      <c r="A22" s="126"/>
      <c r="B22" s="375" t="s">
        <v>17</v>
      </c>
      <c r="C22" s="375"/>
      <c r="D22" s="375"/>
      <c r="E22" s="376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7" t="s">
        <v>177</v>
      </c>
      <c r="B24" s="377"/>
      <c r="C24" s="377"/>
      <c r="D24" s="377"/>
      <c r="E24" s="377"/>
      <c r="F24" s="104"/>
      <c r="G24" s="104"/>
    </row>
    <row r="25" spans="1:7" x14ac:dyDescent="0.25">
      <c r="A25" s="378" t="s">
        <v>18</v>
      </c>
      <c r="B25" s="378"/>
      <c r="C25" s="378"/>
      <c r="D25" s="378"/>
      <c r="E25" s="378"/>
      <c r="F25" s="104"/>
      <c r="G25" s="104"/>
    </row>
    <row r="26" spans="1:7" x14ac:dyDescent="0.25">
      <c r="A26" s="369" t="s">
        <v>19</v>
      </c>
      <c r="B26" s="369"/>
      <c r="C26" s="369"/>
      <c r="D26" s="369"/>
      <c r="E26" s="369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429" t="s">
        <v>28</v>
      </c>
      <c r="C32" s="429"/>
      <c r="D32" s="429"/>
      <c r="E32" s="430"/>
      <c r="F32" s="104"/>
      <c r="G32" s="104"/>
    </row>
    <row r="33" spans="1:7" x14ac:dyDescent="0.25">
      <c r="A33" s="378" t="s">
        <v>29</v>
      </c>
      <c r="B33" s="378"/>
      <c r="C33" s="378" t="s">
        <v>30</v>
      </c>
      <c r="D33" s="378"/>
      <c r="E33" s="378"/>
      <c r="F33" s="104"/>
      <c r="G33" s="104"/>
    </row>
    <row r="34" spans="1:7" x14ac:dyDescent="0.25">
      <c r="A34" s="132">
        <v>1</v>
      </c>
      <c r="B34" s="369" t="s">
        <v>35</v>
      </c>
      <c r="C34" s="369"/>
      <c r="D34" s="369"/>
      <c r="E34" s="132" t="s">
        <v>41</v>
      </c>
      <c r="F34" s="104"/>
      <c r="G34" s="104"/>
    </row>
    <row r="35" spans="1:7" x14ac:dyDescent="0.25">
      <c r="A35" s="133" t="s">
        <v>3</v>
      </c>
      <c r="B35" s="459" t="s">
        <v>36</v>
      </c>
      <c r="C35" s="459"/>
      <c r="D35" s="459"/>
      <c r="E35" s="134">
        <v>1869</v>
      </c>
      <c r="F35" s="104"/>
      <c r="G35" s="104"/>
    </row>
    <row r="36" spans="1:7" x14ac:dyDescent="0.25">
      <c r="A36" s="133" t="s">
        <v>4</v>
      </c>
      <c r="B36" s="459" t="s">
        <v>38</v>
      </c>
      <c r="C36" s="459"/>
      <c r="D36" s="459"/>
      <c r="E36" s="135">
        <v>0</v>
      </c>
      <c r="F36" s="104"/>
      <c r="G36" s="104"/>
    </row>
    <row r="37" spans="1:7" x14ac:dyDescent="0.25">
      <c r="A37" s="460" t="s">
        <v>5</v>
      </c>
      <c r="B37" s="462" t="s">
        <v>37</v>
      </c>
      <c r="C37" s="136" t="s">
        <v>147</v>
      </c>
      <c r="D37" s="137">
        <v>1869</v>
      </c>
      <c r="E37" s="464">
        <f>D37*D38</f>
        <v>0</v>
      </c>
      <c r="F37" s="104"/>
      <c r="G37" s="104"/>
    </row>
    <row r="38" spans="1:7" x14ac:dyDescent="0.25">
      <c r="A38" s="461"/>
      <c r="B38" s="463"/>
      <c r="C38" s="138" t="s">
        <v>148</v>
      </c>
      <c r="D38" s="139">
        <v>0</v>
      </c>
      <c r="E38" s="465"/>
      <c r="F38" s="104"/>
      <c r="G38" s="104"/>
    </row>
    <row r="39" spans="1:7" x14ac:dyDescent="0.25">
      <c r="A39" s="369" t="s">
        <v>40</v>
      </c>
      <c r="B39" s="369"/>
      <c r="C39" s="369"/>
      <c r="D39" s="369"/>
      <c r="E39" s="140">
        <f>SUM(E35:E38)</f>
        <v>1869</v>
      </c>
      <c r="F39" s="104"/>
      <c r="G39" s="104"/>
    </row>
    <row r="40" spans="1:7" x14ac:dyDescent="0.25">
      <c r="A40" s="378" t="s">
        <v>42</v>
      </c>
      <c r="B40" s="378"/>
      <c r="C40" s="378" t="s">
        <v>43</v>
      </c>
      <c r="D40" s="378"/>
      <c r="E40" s="378"/>
      <c r="F40" s="104"/>
      <c r="G40" s="104"/>
    </row>
    <row r="41" spans="1:7" x14ac:dyDescent="0.25">
      <c r="A41" s="132">
        <v>2</v>
      </c>
      <c r="B41" s="369" t="s">
        <v>44</v>
      </c>
      <c r="C41" s="369"/>
      <c r="D41" s="369"/>
      <c r="E41" s="132"/>
      <c r="F41" s="104"/>
      <c r="G41" s="104"/>
    </row>
    <row r="42" spans="1:7" x14ac:dyDescent="0.25">
      <c r="A42" s="382" t="s">
        <v>3</v>
      </c>
      <c r="B42" s="455" t="s">
        <v>45</v>
      </c>
      <c r="C42" s="141" t="s">
        <v>131</v>
      </c>
      <c r="D42" s="142">
        <v>1869</v>
      </c>
      <c r="E42" s="458">
        <f>IF(D43&gt;0,(D43*D44-(D42*6%)),0)</f>
        <v>0</v>
      </c>
      <c r="F42" s="104"/>
      <c r="G42" s="104"/>
    </row>
    <row r="43" spans="1:7" x14ac:dyDescent="0.25">
      <c r="A43" s="447"/>
      <c r="B43" s="456"/>
      <c r="C43" s="141" t="s">
        <v>132</v>
      </c>
      <c r="D43" s="143">
        <v>0</v>
      </c>
      <c r="E43" s="458"/>
      <c r="F43" s="104"/>
      <c r="G43" s="104"/>
    </row>
    <row r="44" spans="1:7" x14ac:dyDescent="0.25">
      <c r="A44" s="383"/>
      <c r="B44" s="457"/>
      <c r="C44" s="141" t="s">
        <v>130</v>
      </c>
      <c r="D44" s="144">
        <v>0</v>
      </c>
      <c r="E44" s="458"/>
      <c r="F44" s="104"/>
      <c r="G44" s="104"/>
    </row>
    <row r="45" spans="1:7" x14ac:dyDescent="0.25">
      <c r="A45" s="382" t="s">
        <v>4</v>
      </c>
      <c r="B45" s="448" t="s">
        <v>46</v>
      </c>
      <c r="C45" s="141" t="s">
        <v>149</v>
      </c>
      <c r="D45" s="145">
        <v>7</v>
      </c>
      <c r="E45" s="451">
        <f>ROUND((D45*D46)-((D45*D46)*D47),2)</f>
        <v>143.22</v>
      </c>
      <c r="F45" s="104"/>
      <c r="G45" s="104"/>
    </row>
    <row r="46" spans="1:7" x14ac:dyDescent="0.25">
      <c r="A46" s="447"/>
      <c r="B46" s="449"/>
      <c r="C46" s="141" t="s">
        <v>150</v>
      </c>
      <c r="D46" s="146">
        <v>22</v>
      </c>
      <c r="E46" s="452"/>
      <c r="F46" s="104"/>
      <c r="G46" s="104"/>
    </row>
    <row r="47" spans="1:7" x14ac:dyDescent="0.25">
      <c r="A47" s="383"/>
      <c r="B47" s="450"/>
      <c r="C47" s="147" t="s">
        <v>133</v>
      </c>
      <c r="D47" s="148">
        <v>7.0000000000000007E-2</v>
      </c>
      <c r="E47" s="453"/>
      <c r="F47" s="104"/>
      <c r="G47" s="104"/>
    </row>
    <row r="48" spans="1:7" x14ac:dyDescent="0.25">
      <c r="A48" s="119" t="s">
        <v>5</v>
      </c>
      <c r="B48" s="454" t="s">
        <v>47</v>
      </c>
      <c r="C48" s="454"/>
      <c r="D48" s="454"/>
      <c r="E48" s="149">
        <v>0</v>
      </c>
      <c r="F48" s="104"/>
      <c r="G48" s="104"/>
    </row>
    <row r="49" spans="1:7" x14ac:dyDescent="0.25">
      <c r="A49" s="119" t="s">
        <v>6</v>
      </c>
      <c r="B49" s="454"/>
      <c r="C49" s="454"/>
      <c r="D49" s="454"/>
      <c r="E49" s="149"/>
      <c r="F49" s="104"/>
      <c r="G49" s="104"/>
    </row>
    <row r="50" spans="1:7" x14ac:dyDescent="0.25">
      <c r="A50" s="119" t="s">
        <v>31</v>
      </c>
      <c r="B50" s="454" t="s">
        <v>154</v>
      </c>
      <c r="C50" s="454"/>
      <c r="D50" s="454"/>
      <c r="E50" s="149">
        <v>0</v>
      </c>
      <c r="F50" s="104"/>
      <c r="G50" s="104"/>
    </row>
    <row r="51" spans="1:7" x14ac:dyDescent="0.25">
      <c r="A51" s="431" t="s">
        <v>32</v>
      </c>
      <c r="B51" s="443" t="s">
        <v>39</v>
      </c>
      <c r="C51" s="446"/>
      <c r="D51" s="446"/>
      <c r="E51" s="150"/>
      <c r="F51" s="104"/>
      <c r="G51" s="104"/>
    </row>
    <row r="52" spans="1:7" x14ac:dyDescent="0.25">
      <c r="A52" s="431"/>
      <c r="B52" s="444"/>
      <c r="C52" s="446"/>
      <c r="D52" s="446"/>
      <c r="E52" s="150"/>
      <c r="F52" s="104"/>
      <c r="G52" s="104"/>
    </row>
    <row r="53" spans="1:7" x14ac:dyDescent="0.25">
      <c r="A53" s="431"/>
      <c r="B53" s="445"/>
      <c r="C53" s="446"/>
      <c r="D53" s="446"/>
      <c r="E53" s="150"/>
      <c r="F53" s="104"/>
      <c r="G53" s="104"/>
    </row>
    <row r="54" spans="1:7" x14ac:dyDescent="0.25">
      <c r="A54" s="369" t="s">
        <v>48</v>
      </c>
      <c r="B54" s="369"/>
      <c r="C54" s="369"/>
      <c r="D54" s="369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7" t="s">
        <v>49</v>
      </c>
      <c r="C55" s="437"/>
      <c r="D55" s="437"/>
      <c r="E55" s="438"/>
      <c r="F55" s="104"/>
      <c r="G55" s="104"/>
    </row>
    <row r="56" spans="1:7" x14ac:dyDescent="0.25">
      <c r="A56" s="126"/>
      <c r="B56" s="375" t="s">
        <v>50</v>
      </c>
      <c r="C56" s="375"/>
      <c r="D56" s="375"/>
      <c r="E56" s="376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78" t="s">
        <v>51</v>
      </c>
      <c r="B58" s="378"/>
      <c r="C58" s="378" t="s">
        <v>52</v>
      </c>
      <c r="D58" s="378"/>
      <c r="E58" s="378"/>
      <c r="F58" s="104"/>
      <c r="G58" s="104"/>
    </row>
    <row r="59" spans="1:7" x14ac:dyDescent="0.25">
      <c r="A59" s="132">
        <v>3</v>
      </c>
      <c r="B59" s="369" t="s">
        <v>53</v>
      </c>
      <c r="C59" s="369"/>
      <c r="D59" s="369"/>
      <c r="E59" s="132" t="s">
        <v>41</v>
      </c>
      <c r="F59" s="104"/>
      <c r="G59" s="104"/>
    </row>
    <row r="60" spans="1:7" x14ac:dyDescent="0.25">
      <c r="A60" s="382" t="s">
        <v>3</v>
      </c>
      <c r="B60" s="439" t="s">
        <v>165</v>
      </c>
      <c r="C60" s="152" t="s">
        <v>167</v>
      </c>
      <c r="D60" s="152" t="s">
        <v>166</v>
      </c>
      <c r="E60" s="441">
        <f>(D17/C61)*D61</f>
        <v>975.83199999999999</v>
      </c>
      <c r="F60" s="104"/>
      <c r="G60" s="104"/>
    </row>
    <row r="61" spans="1:7" x14ac:dyDescent="0.25">
      <c r="A61" s="383"/>
      <c r="B61" s="440"/>
      <c r="C61" s="153">
        <v>3</v>
      </c>
      <c r="D61" s="154">
        <v>3.9</v>
      </c>
      <c r="E61" s="442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1" t="s">
        <v>5</v>
      </c>
      <c r="B63" s="432" t="s">
        <v>170</v>
      </c>
      <c r="C63" s="157" t="s">
        <v>171</v>
      </c>
      <c r="D63" s="152" t="s">
        <v>183</v>
      </c>
      <c r="E63" s="433">
        <f>D64/12</f>
        <v>583.33333333333337</v>
      </c>
      <c r="F63" s="104"/>
      <c r="G63" s="104"/>
    </row>
    <row r="64" spans="1:7" x14ac:dyDescent="0.25">
      <c r="A64" s="431"/>
      <c r="B64" s="432"/>
      <c r="C64" s="160">
        <v>100000</v>
      </c>
      <c r="D64" s="161">
        <f>C64*7%</f>
        <v>7000.0000000000009</v>
      </c>
      <c r="E64" s="434"/>
      <c r="F64" s="104"/>
      <c r="G64" s="104"/>
    </row>
    <row r="65" spans="1:7" x14ac:dyDescent="0.25">
      <c r="A65" s="382" t="s">
        <v>6</v>
      </c>
      <c r="B65" s="435" t="s">
        <v>172</v>
      </c>
      <c r="C65" s="162" t="s">
        <v>147</v>
      </c>
      <c r="D65" s="163" t="s">
        <v>68</v>
      </c>
      <c r="E65" s="433">
        <f>C66*D66</f>
        <v>487.916</v>
      </c>
      <c r="F65" s="104"/>
      <c r="G65" s="104"/>
    </row>
    <row r="66" spans="1:7" x14ac:dyDescent="0.25">
      <c r="A66" s="383"/>
      <c r="B66" s="436"/>
      <c r="C66" s="164">
        <f>E60</f>
        <v>975.83199999999999</v>
      </c>
      <c r="D66" s="165">
        <v>0.5</v>
      </c>
      <c r="E66" s="434"/>
      <c r="F66" s="105"/>
      <c r="G66" s="104"/>
    </row>
    <row r="67" spans="1:7" x14ac:dyDescent="0.25">
      <c r="A67" s="369" t="s">
        <v>55</v>
      </c>
      <c r="B67" s="369"/>
      <c r="C67" s="369"/>
      <c r="D67" s="369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29" t="s">
        <v>54</v>
      </c>
      <c r="C68" s="429"/>
      <c r="D68" s="429"/>
      <c r="E68" s="430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78" t="s">
        <v>56</v>
      </c>
      <c r="B70" s="378"/>
      <c r="C70" s="378" t="s">
        <v>57</v>
      </c>
      <c r="D70" s="378"/>
      <c r="E70" s="378"/>
      <c r="F70" s="104"/>
      <c r="G70" s="104"/>
    </row>
    <row r="71" spans="1:7" x14ac:dyDescent="0.25">
      <c r="A71" s="403" t="s">
        <v>58</v>
      </c>
      <c r="B71" s="404"/>
      <c r="C71" s="403" t="s">
        <v>59</v>
      </c>
      <c r="D71" s="405"/>
      <c r="E71" s="404"/>
      <c r="F71" s="104"/>
      <c r="G71" s="104"/>
    </row>
    <row r="72" spans="1:7" x14ac:dyDescent="0.25">
      <c r="A72" s="132" t="s">
        <v>60</v>
      </c>
      <c r="B72" s="369" t="s">
        <v>59</v>
      </c>
      <c r="C72" s="369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28" t="s">
        <v>64</v>
      </c>
      <c r="C76" s="428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87" t="s">
        <v>66</v>
      </c>
      <c r="C78" s="387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27" t="s">
        <v>143</v>
      </c>
      <c r="C79" s="427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87" t="s">
        <v>67</v>
      </c>
      <c r="C80" s="387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69" t="s">
        <v>77</v>
      </c>
      <c r="B81" s="369"/>
      <c r="C81" s="369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8" t="s">
        <v>69</v>
      </c>
      <c r="C82" s="388"/>
      <c r="D82" s="388"/>
      <c r="E82" s="389"/>
      <c r="F82" s="104"/>
      <c r="G82" s="104"/>
    </row>
    <row r="83" spans="1:7" x14ac:dyDescent="0.25">
      <c r="A83" s="174" t="s">
        <v>26</v>
      </c>
      <c r="B83" s="375" t="s">
        <v>70</v>
      </c>
      <c r="C83" s="375"/>
      <c r="D83" s="375"/>
      <c r="E83" s="376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3" t="s">
        <v>71</v>
      </c>
      <c r="B85" s="404"/>
      <c r="C85" s="403" t="s">
        <v>72</v>
      </c>
      <c r="D85" s="405"/>
      <c r="E85" s="404"/>
      <c r="F85" s="104"/>
      <c r="G85" s="104"/>
    </row>
    <row r="86" spans="1:7" x14ac:dyDescent="0.25">
      <c r="A86" s="132" t="s">
        <v>78</v>
      </c>
      <c r="B86" s="369" t="s">
        <v>72</v>
      </c>
      <c r="C86" s="369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3" t="s">
        <v>75</v>
      </c>
      <c r="B89" s="374"/>
      <c r="C89" s="426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2" t="s">
        <v>5</v>
      </c>
      <c r="B90" s="418" t="s">
        <v>76</v>
      </c>
      <c r="C90" s="419"/>
      <c r="D90" s="422">
        <f>ROUND((E90*D89)/E89,4)</f>
        <v>3.44E-2</v>
      </c>
      <c r="E90" s="424">
        <f>ROUND(E89*D81,2)</f>
        <v>64.38</v>
      </c>
      <c r="F90" s="104"/>
      <c r="G90" s="104"/>
    </row>
    <row r="91" spans="1:7" x14ac:dyDescent="0.25">
      <c r="A91" s="383"/>
      <c r="B91" s="420"/>
      <c r="C91" s="421"/>
      <c r="D91" s="423"/>
      <c r="E91" s="425"/>
      <c r="F91" s="104"/>
      <c r="G91" s="104"/>
    </row>
    <row r="92" spans="1:7" x14ac:dyDescent="0.25">
      <c r="A92" s="369" t="s">
        <v>77</v>
      </c>
      <c r="B92" s="369"/>
      <c r="C92" s="369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3" t="s">
        <v>79</v>
      </c>
      <c r="B94" s="404"/>
      <c r="C94" s="403" t="s">
        <v>81</v>
      </c>
      <c r="D94" s="405"/>
      <c r="E94" s="404"/>
      <c r="F94" s="415" t="s">
        <v>81</v>
      </c>
      <c r="G94" s="415"/>
    </row>
    <row r="95" spans="1:7" x14ac:dyDescent="0.25">
      <c r="A95" s="132" t="s">
        <v>80</v>
      </c>
      <c r="B95" s="369" t="s">
        <v>81</v>
      </c>
      <c r="C95" s="369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2" t="s">
        <v>4</v>
      </c>
      <c r="B97" s="418" t="s">
        <v>82</v>
      </c>
      <c r="C97" s="419"/>
      <c r="D97" s="422">
        <f>IF(G95="S",(ROUND((E97*D96)/E96,4)),0)</f>
        <v>0</v>
      </c>
      <c r="E97" s="424">
        <f>ROUND(D81*E96,2)</f>
        <v>0</v>
      </c>
      <c r="F97" s="104"/>
      <c r="G97" s="104"/>
    </row>
    <row r="98" spans="1:7" x14ac:dyDescent="0.25">
      <c r="A98" s="383"/>
      <c r="B98" s="420"/>
      <c r="C98" s="421"/>
      <c r="D98" s="423"/>
      <c r="E98" s="425"/>
      <c r="F98" s="104"/>
      <c r="G98" s="104"/>
    </row>
    <row r="99" spans="1:7" x14ac:dyDescent="0.25">
      <c r="A99" s="369" t="s">
        <v>77</v>
      </c>
      <c r="B99" s="369"/>
      <c r="C99" s="369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3" t="s">
        <v>83</v>
      </c>
      <c r="B101" s="404"/>
      <c r="C101" s="403" t="s">
        <v>85</v>
      </c>
      <c r="D101" s="405"/>
      <c r="E101" s="404"/>
      <c r="F101" s="104"/>
      <c r="G101" s="104"/>
    </row>
    <row r="102" spans="1:7" x14ac:dyDescent="0.25">
      <c r="A102" s="132" t="s">
        <v>84</v>
      </c>
      <c r="B102" s="369" t="s">
        <v>85</v>
      </c>
      <c r="C102" s="369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3" t="s">
        <v>144</v>
      </c>
      <c r="C104" s="414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3" t="s">
        <v>94</v>
      </c>
      <c r="C107" s="414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16" t="s">
        <v>146</v>
      </c>
      <c r="C108" s="417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69" t="s">
        <v>77</v>
      </c>
      <c r="B109" s="369"/>
      <c r="C109" s="369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3" t="s">
        <v>95</v>
      </c>
      <c r="B111" s="404"/>
      <c r="C111" s="403" t="s">
        <v>97</v>
      </c>
      <c r="D111" s="405"/>
      <c r="E111" s="404"/>
      <c r="F111" s="415" t="s">
        <v>88</v>
      </c>
      <c r="G111" s="415"/>
    </row>
    <row r="112" spans="1:7" x14ac:dyDescent="0.25">
      <c r="A112" s="185" t="s">
        <v>96</v>
      </c>
      <c r="B112" s="406" t="s">
        <v>98</v>
      </c>
      <c r="C112" s="407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08" t="s">
        <v>87</v>
      </c>
      <c r="C114" s="409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0" t="s">
        <v>90</v>
      </c>
      <c r="C117" s="372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2" t="s">
        <v>32</v>
      </c>
      <c r="B118" s="399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3"/>
      <c r="B119" s="399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0" t="s">
        <v>75</v>
      </c>
      <c r="B120" s="411"/>
      <c r="C120" s="412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3" t="s">
        <v>99</v>
      </c>
      <c r="C121" s="414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69" t="s">
        <v>77</v>
      </c>
      <c r="B122" s="369"/>
      <c r="C122" s="369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3" t="s">
        <v>100</v>
      </c>
      <c r="B124" s="404"/>
      <c r="C124" s="403" t="s">
        <v>101</v>
      </c>
      <c r="D124" s="405"/>
      <c r="E124" s="404"/>
      <c r="F124" s="104"/>
      <c r="G124" s="104"/>
    </row>
    <row r="125" spans="1:7" x14ac:dyDescent="0.25">
      <c r="A125" s="185">
        <v>4</v>
      </c>
      <c r="B125" s="406" t="s">
        <v>102</v>
      </c>
      <c r="C125" s="407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08" t="s">
        <v>72</v>
      </c>
      <c r="C127" s="409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0" t="s">
        <v>104</v>
      </c>
      <c r="C130" s="372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2" t="s">
        <v>103</v>
      </c>
      <c r="B131" s="399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3"/>
      <c r="B132" s="399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69" t="s">
        <v>77</v>
      </c>
      <c r="B133" s="369"/>
      <c r="C133" s="369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78" t="s">
        <v>105</v>
      </c>
      <c r="B135" s="378"/>
      <c r="C135" s="378" t="s">
        <v>106</v>
      </c>
      <c r="D135" s="378"/>
      <c r="E135" s="378"/>
      <c r="F135" s="104"/>
      <c r="G135" s="104"/>
    </row>
    <row r="136" spans="1:7" x14ac:dyDescent="0.25">
      <c r="A136" s="132">
        <v>5</v>
      </c>
      <c r="B136" s="369" t="s">
        <v>107</v>
      </c>
      <c r="C136" s="369"/>
      <c r="D136" s="132" t="s">
        <v>68</v>
      </c>
      <c r="E136" s="132" t="s">
        <v>41</v>
      </c>
      <c r="F136" s="104"/>
      <c r="G136" s="104"/>
    </row>
    <row r="137" spans="1:7" x14ac:dyDescent="0.25">
      <c r="A137" s="382" t="s">
        <v>3</v>
      </c>
      <c r="B137" s="384" t="s">
        <v>151</v>
      </c>
      <c r="C137" s="385"/>
      <c r="D137" s="386"/>
      <c r="E137" s="198">
        <f>E39+E54+E67+E133</f>
        <v>5399.2146666666667</v>
      </c>
      <c r="F137" s="104"/>
      <c r="G137" s="104"/>
    </row>
    <row r="138" spans="1:7" x14ac:dyDescent="0.25">
      <c r="A138" s="383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0" t="s">
        <v>4</v>
      </c>
      <c r="B139" s="393" t="s">
        <v>109</v>
      </c>
      <c r="C139" s="394"/>
      <c r="D139" s="394"/>
      <c r="E139" s="395"/>
      <c r="F139" s="104"/>
      <c r="G139" s="104"/>
    </row>
    <row r="140" spans="1:7" x14ac:dyDescent="0.25">
      <c r="A140" s="391"/>
      <c r="B140" s="396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1"/>
      <c r="B141" s="397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1"/>
      <c r="B142" s="397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1"/>
      <c r="B143" s="398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1"/>
      <c r="B144" s="399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1"/>
      <c r="B145" s="399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1"/>
      <c r="B146" s="400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1"/>
      <c r="B147" s="400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1"/>
      <c r="B148" s="401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1"/>
      <c r="B149" s="402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2"/>
      <c r="B150" s="380" t="s">
        <v>145</v>
      </c>
      <c r="C150" s="381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2" t="s">
        <v>5</v>
      </c>
      <c r="B151" s="384" t="s">
        <v>152</v>
      </c>
      <c r="C151" s="385"/>
      <c r="D151" s="386"/>
      <c r="E151" s="198">
        <f>E39+E54+E67+E133+E138</f>
        <v>5717.7683319999996</v>
      </c>
      <c r="F151" s="104"/>
      <c r="G151" s="104"/>
    </row>
    <row r="152" spans="1:7" x14ac:dyDescent="0.25">
      <c r="A152" s="383"/>
      <c r="B152" s="387" t="s">
        <v>118</v>
      </c>
      <c r="C152" s="387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69" t="s">
        <v>77</v>
      </c>
      <c r="B153" s="369"/>
      <c r="C153" s="369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8" t="s">
        <v>119</v>
      </c>
      <c r="C154" s="388"/>
      <c r="D154" s="388"/>
      <c r="E154" s="389"/>
      <c r="F154" s="104"/>
      <c r="G154" s="104"/>
    </row>
    <row r="155" spans="1:7" x14ac:dyDescent="0.25">
      <c r="A155" s="174" t="s">
        <v>26</v>
      </c>
      <c r="B155" s="375" t="s">
        <v>120</v>
      </c>
      <c r="C155" s="375"/>
      <c r="D155" s="375"/>
      <c r="E155" s="376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7" t="s">
        <v>178</v>
      </c>
      <c r="B157" s="377"/>
      <c r="C157" s="377"/>
      <c r="D157" s="377"/>
      <c r="E157" s="377"/>
      <c r="F157" s="104"/>
      <c r="G157" s="104"/>
    </row>
    <row r="158" spans="1:7" x14ac:dyDescent="0.25">
      <c r="A158" s="378" t="s">
        <v>121</v>
      </c>
      <c r="B158" s="378"/>
      <c r="C158" s="378"/>
      <c r="D158" s="378"/>
      <c r="E158" s="378"/>
      <c r="F158" s="104"/>
      <c r="G158" s="104"/>
    </row>
    <row r="159" spans="1:7" x14ac:dyDescent="0.25">
      <c r="A159" s="379" t="s">
        <v>122</v>
      </c>
      <c r="B159" s="379"/>
      <c r="C159" s="379"/>
      <c r="D159" s="379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69" t="s">
        <v>123</v>
      </c>
      <c r="B164" s="369"/>
      <c r="C164" s="369"/>
      <c r="D164" s="369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0" t="s">
        <v>128</v>
      </c>
      <c r="C165" s="371"/>
      <c r="D165" s="372"/>
      <c r="E165" s="206">
        <f>E153</f>
        <v>2263.7741649333329</v>
      </c>
      <c r="F165" s="104"/>
      <c r="G165" s="104"/>
    </row>
    <row r="166" spans="1:7" x14ac:dyDescent="0.25">
      <c r="A166" s="373" t="s">
        <v>124</v>
      </c>
      <c r="B166" s="374"/>
      <c r="C166" s="374"/>
      <c r="D166" s="374"/>
      <c r="E166" s="207">
        <f>E164+E165</f>
        <v>7662.9888315999997</v>
      </c>
      <c r="F166" s="110"/>
      <c r="G166" s="104"/>
    </row>
    <row r="167" spans="1:7" x14ac:dyDescent="0.25">
      <c r="A167" s="373" t="s">
        <v>175</v>
      </c>
      <c r="B167" s="374"/>
      <c r="C167" s="374"/>
      <c r="D167" s="374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0" t="s">
        <v>159</v>
      </c>
      <c r="C169" s="360"/>
      <c r="D169" s="360"/>
      <c r="E169" s="360"/>
      <c r="F169" s="104"/>
      <c r="G169" s="104"/>
    </row>
    <row r="170" spans="1:7" x14ac:dyDescent="0.25">
      <c r="A170" s="127"/>
      <c r="B170" s="361" t="s">
        <v>155</v>
      </c>
      <c r="C170" s="361"/>
      <c r="D170" s="362" t="s">
        <v>160</v>
      </c>
      <c r="E170" s="362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3">
        <v>120000</v>
      </c>
      <c r="E171" s="363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4" t="s">
        <v>176</v>
      </c>
      <c r="E172" s="365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66"/>
      <c r="E173" s="367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transporte escolar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2021-10-06T18:55:15Z</dcterms:modified>
</cp:coreProperties>
</file>